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sharedStrings.xml" ContentType="application/vnd.openxmlformats-officedocument.spreadsheetml.sharedStrings+xml"/>
  <Override PartName="/xl/chartsheets/sheet1.xml" ContentType="application/vnd.openxmlformats-officedocument.spreadsheetml.chart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45" windowWidth="15135" windowHeight="8130"/>
  </bookViews>
  <sheets>
    <sheet name="adatok" sheetId="1" r:id="rId1"/>
    <sheet name="diagram" sheetId="3" r:id="rId2"/>
    <sheet name="nők fizetése" sheetId="9" r:id="rId3"/>
    <sheet name="férfiak fizetése" sheetId="10" r:id="rId4"/>
    <sheet name="nők magassága" sheetId="7" r:id="rId5"/>
  </sheets>
  <externalReferences>
    <externalReference r:id="rId6"/>
  </externalReferences>
  <definedNames>
    <definedName name="_xlnm._FilterDatabase" localSheetId="0" hidden="1">adatok!$A$1:$O$13</definedName>
  </definedNames>
  <calcPr calcId="125725"/>
</workbook>
</file>

<file path=xl/calcChain.xml><?xml version="1.0" encoding="utf-8"?>
<calcChain xmlns="http://schemas.openxmlformats.org/spreadsheetml/2006/main">
  <c r="L3" i="1"/>
  <c r="L4"/>
  <c r="L5"/>
  <c r="L6"/>
  <c r="L7"/>
  <c r="L8"/>
  <c r="L9"/>
  <c r="L10"/>
  <c r="L11"/>
  <c r="L12"/>
  <c r="L13"/>
  <c r="L2"/>
  <c r="N3"/>
  <c r="N4"/>
  <c r="N5"/>
  <c r="N6"/>
  <c r="N7"/>
  <c r="N8"/>
  <c r="N9"/>
  <c r="N10"/>
  <c r="N11"/>
  <c r="N12"/>
  <c r="N13"/>
  <c r="N2"/>
  <c r="V18"/>
  <c r="F20"/>
  <c r="V20"/>
  <c r="B37"/>
  <c r="E39" s="1"/>
  <c r="C33"/>
  <c r="R27"/>
  <c r="R25"/>
  <c r="B31" s="1"/>
  <c r="R23"/>
  <c r="F18"/>
  <c r="F16"/>
  <c r="M3"/>
  <c r="O3" s="1"/>
  <c r="M4"/>
  <c r="O4" s="1"/>
  <c r="M5"/>
  <c r="O5" s="1"/>
  <c r="M6"/>
  <c r="O6" s="1"/>
  <c r="M7"/>
  <c r="O7" s="1"/>
  <c r="M8"/>
  <c r="O8" s="1"/>
  <c r="M9"/>
  <c r="O9" s="1"/>
  <c r="M10"/>
  <c r="O10" s="1"/>
  <c r="M11"/>
  <c r="O11" s="1"/>
  <c r="M12"/>
  <c r="O12" s="1"/>
  <c r="M13"/>
  <c r="O13" s="1"/>
  <c r="M2"/>
  <c r="M20" s="1"/>
  <c r="R12"/>
  <c r="R10"/>
  <c r="E29" s="1"/>
  <c r="E20"/>
  <c r="E18"/>
  <c r="E16"/>
  <c r="I3"/>
  <c r="H3" s="1"/>
  <c r="G3" s="1"/>
  <c r="K3" s="1"/>
  <c r="I4"/>
  <c r="H4" s="1"/>
  <c r="G4" s="1"/>
  <c r="K4" s="1"/>
  <c r="I5"/>
  <c r="H5" s="1"/>
  <c r="G5" s="1"/>
  <c r="K5" s="1"/>
  <c r="I6"/>
  <c r="H6" s="1"/>
  <c r="G6" s="1"/>
  <c r="K6" s="1"/>
  <c r="I7"/>
  <c r="H7" s="1"/>
  <c r="G7" s="1"/>
  <c r="K7" s="1"/>
  <c r="I8"/>
  <c r="H8" s="1"/>
  <c r="G8" s="1"/>
  <c r="K8" s="1"/>
  <c r="I9"/>
  <c r="H9" s="1"/>
  <c r="G9" s="1"/>
  <c r="K9" s="1"/>
  <c r="I10"/>
  <c r="H10" s="1"/>
  <c r="G10" s="1"/>
  <c r="K10" s="1"/>
  <c r="I11"/>
  <c r="H11" s="1"/>
  <c r="G11" s="1"/>
  <c r="K11" s="1"/>
  <c r="I12"/>
  <c r="H12" s="1"/>
  <c r="G12" s="1"/>
  <c r="K12" s="1"/>
  <c r="I13"/>
  <c r="H13" s="1"/>
  <c r="G13" s="1"/>
  <c r="K13" s="1"/>
  <c r="I2"/>
  <c r="R31" l="1"/>
  <c r="O2"/>
  <c r="M16"/>
  <c r="R29"/>
  <c r="M18"/>
  <c r="I20"/>
  <c r="C35"/>
  <c r="I16"/>
  <c r="I18"/>
  <c r="H2"/>
  <c r="H20" s="1"/>
  <c r="J13"/>
  <c r="J11"/>
  <c r="J9"/>
  <c r="J7"/>
  <c r="J5"/>
  <c r="J3"/>
  <c r="J12"/>
  <c r="J10"/>
  <c r="J8"/>
  <c r="J6"/>
  <c r="J4"/>
  <c r="J2"/>
  <c r="O20" l="1"/>
  <c r="O16"/>
  <c r="O18"/>
  <c r="J20"/>
  <c r="J16"/>
  <c r="J18"/>
  <c r="H16"/>
  <c r="H18"/>
  <c r="G2"/>
  <c r="G20" l="1"/>
  <c r="K2"/>
  <c r="S14" s="1"/>
  <c r="R6"/>
  <c r="R5"/>
  <c r="R8"/>
  <c r="G16"/>
  <c r="G18"/>
  <c r="R7"/>
  <c r="S16" l="1"/>
</calcChain>
</file>

<file path=xl/sharedStrings.xml><?xml version="1.0" encoding="utf-8"?>
<sst xmlns="http://schemas.openxmlformats.org/spreadsheetml/2006/main" count="89" uniqueCount="67">
  <si>
    <t>Név</t>
  </si>
  <si>
    <t>Nem</t>
  </si>
  <si>
    <t>Szül.Idő</t>
  </si>
  <si>
    <t>Év</t>
  </si>
  <si>
    <t>Hónap</t>
  </si>
  <si>
    <t>Nap</t>
  </si>
  <si>
    <t>Perc</t>
  </si>
  <si>
    <t>Legidősebb</t>
  </si>
  <si>
    <t>Legfiatalabb</t>
  </si>
  <si>
    <t>Létszám</t>
  </si>
  <si>
    <t>Nők</t>
  </si>
  <si>
    <t>Férfiak</t>
  </si>
  <si>
    <t>Tankötelesek</t>
  </si>
  <si>
    <t>Összesen</t>
  </si>
  <si>
    <t>Nem tankötelesek</t>
  </si>
  <si>
    <t>Ha valaki 18 évesnél fiatalabb írja ki, hogy tanköteles, különben ne írjon ki semmit.</t>
  </si>
  <si>
    <t>lány</t>
  </si>
  <si>
    <t>fiú</t>
  </si>
  <si>
    <t>Lakhely</t>
  </si>
  <si>
    <t>vidék</t>
  </si>
  <si>
    <t>Budapest</t>
  </si>
  <si>
    <t>Fizetés</t>
  </si>
  <si>
    <t>Budapestiek</t>
  </si>
  <si>
    <t>Vidékiek</t>
  </si>
  <si>
    <t>Rendelj mértékegységet a cellákhoz!</t>
  </si>
  <si>
    <t>Magasság</t>
  </si>
  <si>
    <t>Ábrázold új munkalapként a Nők testmagasságát (oszlop)</t>
  </si>
  <si>
    <t>Adó</t>
  </si>
  <si>
    <t>Mutasd be, hogy a nők és a férfiak mennyit keresnek külön-külön személyenként (hasáb) új munkalapként!</t>
  </si>
  <si>
    <t>Hány %-a a férfiak magassága az összmagasságnak?</t>
  </si>
  <si>
    <t>Nők fizetése összesen</t>
  </si>
  <si>
    <t>Férfiak éve összesen</t>
  </si>
  <si>
    <t>Hány %-a nő a csoportnak?</t>
  </si>
  <si>
    <t>Átlag</t>
  </si>
  <si>
    <t>Minimum</t>
  </si>
  <si>
    <t>Mennyien keresnek kevesebbet, mint az átlag?</t>
  </si>
  <si>
    <t>Csökkentés</t>
  </si>
  <si>
    <t>Fizetés csökkentés</t>
  </si>
  <si>
    <t>Zsusza</t>
  </si>
  <si>
    <t>Hanna</t>
  </si>
  <si>
    <t>Lujza</t>
  </si>
  <si>
    <t>Laci</t>
  </si>
  <si>
    <t>Tamás</t>
  </si>
  <si>
    <t>Géza</t>
  </si>
  <si>
    <t>Ildikó</t>
  </si>
  <si>
    <t>Eszter</t>
  </si>
  <si>
    <t>Bence</t>
  </si>
  <si>
    <t>Anna</t>
  </si>
  <si>
    <t>Dóra</t>
  </si>
  <si>
    <t>Erzsi</t>
  </si>
  <si>
    <t>3. legidősebb</t>
  </si>
  <si>
    <t>2. Legfiatalabb</t>
  </si>
  <si>
    <t>Hány %-a a csoportnak vidéki?</t>
  </si>
  <si>
    <t>Mennyien keresnek többet, mint az átlag?</t>
  </si>
  <si>
    <t>Férfiak összmagassága</t>
  </si>
  <si>
    <t>Ha valaki magasabb, mint az átlag, írja ki, hogy "magas", különben ne írjon ki semmi!</t>
  </si>
  <si>
    <t>Jutalom</t>
  </si>
  <si>
    <t xml:space="preserve"> </t>
  </si>
  <si>
    <t>rádió</t>
  </si>
  <si>
    <t>Wellness</t>
  </si>
  <si>
    <t>Külföldi útazás</t>
  </si>
  <si>
    <t>Készíts diagrammot a nők magasságából IDE (torta)! A legmagasabb legyen zöld színű szelet!</t>
  </si>
  <si>
    <t>Magas</t>
  </si>
  <si>
    <t>Alacsony</t>
  </si>
  <si>
    <t>Jutalom Fkeres</t>
  </si>
  <si>
    <t>Étekezési u. 30000</t>
  </si>
  <si>
    <t>Tanköteles-e</t>
  </si>
</sst>
</file>

<file path=xl/styles.xml><?xml version="1.0" encoding="utf-8"?>
<styleSheet xmlns="http://schemas.openxmlformats.org/spreadsheetml/2006/main">
  <numFmts count="15">
    <numFmt numFmtId="44" formatCode="_-* #,##0.00\ &quot;Ft&quot;_-;\-* #,##0.00\ &quot;Ft&quot;_-;_-* &quot;-&quot;??\ &quot;Ft&quot;_-;_-@_-"/>
    <numFmt numFmtId="164" formatCode="_-* #,##0\ &quot;Ft&quot;_-;\-* #,##0\ &quot;Ft&quot;_-;_-* &quot;-&quot;??\ &quot;Ft&quot;_-;_-@_-"/>
    <numFmt numFmtId="165" formatCode="General\ \f\ő"/>
    <numFmt numFmtId="166" formatCode="General\ &quot;cm&quot;"/>
    <numFmt numFmtId="168" formatCode="0&quot; cm&quot;"/>
    <numFmt numFmtId="169" formatCode="0.0&quot; év&quot;"/>
    <numFmt numFmtId="170" formatCode="0.0&quot; hónap&quot;"/>
    <numFmt numFmtId="171" formatCode="0&quot; nap&quot;"/>
    <numFmt numFmtId="172" formatCode="General&quot; perc&quot;"/>
    <numFmt numFmtId="173" formatCode="General&quot; cm&quot;"/>
    <numFmt numFmtId="174" formatCode="General&quot; ft&quot;"/>
    <numFmt numFmtId="175" formatCode="General&quot; év&quot;"/>
    <numFmt numFmtId="176" formatCode="General&quot; hónap&quot;"/>
    <numFmt numFmtId="177" formatCode="General&quot;nap&quot;"/>
    <numFmt numFmtId="178" formatCode="General&quot;perc&quot;"/>
  </numFmts>
  <fonts count="3">
    <font>
      <sz val="11"/>
      <color theme="1"/>
      <name val="Calibri"/>
      <family val="2"/>
      <charset val="238"/>
      <scheme val="minor"/>
    </font>
    <font>
      <sz val="12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5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14" fontId="0" fillId="2" borderId="2" xfId="0" applyNumberFormat="1" applyFill="1" applyBorder="1"/>
    <xf numFmtId="0" fontId="0" fillId="2" borderId="3" xfId="0" applyFill="1" applyBorder="1"/>
    <xf numFmtId="0" fontId="0" fillId="0" borderId="3" xfId="0" applyBorder="1"/>
    <xf numFmtId="14" fontId="0" fillId="2" borderId="3" xfId="0" applyNumberFormat="1" applyFill="1" applyBorder="1"/>
    <xf numFmtId="0" fontId="0" fillId="0" borderId="0" xfId="0" applyAlignment="1">
      <alignment horizontal="center"/>
    </xf>
    <xf numFmtId="0" fontId="1" fillId="0" borderId="3" xfId="0" applyFont="1" applyBorder="1"/>
    <xf numFmtId="0" fontId="1" fillId="0" borderId="3" xfId="0" applyFont="1" applyFill="1" applyBorder="1"/>
    <xf numFmtId="164" fontId="0" fillId="2" borderId="2" xfId="1" applyNumberFormat="1" applyFont="1" applyFill="1" applyBorder="1"/>
    <xf numFmtId="0" fontId="0" fillId="0" borderId="3" xfId="0" applyBorder="1" applyAlignment="1"/>
    <xf numFmtId="9" fontId="0" fillId="0" borderId="3" xfId="0" applyNumberFormat="1" applyBorder="1"/>
    <xf numFmtId="0" fontId="0" fillId="0" borderId="3" xfId="0" applyFill="1" applyBorder="1"/>
    <xf numFmtId="10" fontId="0" fillId="0" borderId="3" xfId="0" applyNumberFormat="1" applyBorder="1"/>
    <xf numFmtId="164" fontId="0" fillId="2" borderId="3" xfId="0" applyNumberFormat="1" applyFill="1" applyBorder="1"/>
    <xf numFmtId="9" fontId="0" fillId="2" borderId="4" xfId="2" applyFont="1" applyFill="1" applyBorder="1"/>
    <xf numFmtId="164" fontId="0" fillId="2" borderId="4" xfId="0" applyNumberFormat="1" applyFill="1" applyBorder="1"/>
    <xf numFmtId="165" fontId="0" fillId="2" borderId="4" xfId="0" applyNumberFormat="1" applyFill="1" applyBorder="1"/>
    <xf numFmtId="166" fontId="0" fillId="2" borderId="4" xfId="0" applyNumberFormat="1" applyFill="1" applyBorder="1"/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/>
    </xf>
    <xf numFmtId="0" fontId="0" fillId="0" borderId="0" xfId="0" applyBorder="1"/>
    <xf numFmtId="0" fontId="0" fillId="0" borderId="2" xfId="0" applyBorder="1"/>
    <xf numFmtId="168" fontId="0" fillId="2" borderId="2" xfId="0" applyNumberFormat="1" applyFill="1" applyBorder="1"/>
    <xf numFmtId="169" fontId="0" fillId="2" borderId="2" xfId="0" applyNumberFormat="1" applyFill="1" applyBorder="1"/>
    <xf numFmtId="170" fontId="0" fillId="2" borderId="3" xfId="0" applyNumberFormat="1" applyFill="1" applyBorder="1"/>
    <xf numFmtId="171" fontId="0" fillId="2" borderId="2" xfId="0" applyNumberFormat="1" applyFill="1" applyBorder="1"/>
    <xf numFmtId="172" fontId="0" fillId="2" borderId="2" xfId="0" applyNumberFormat="1" applyFill="1" applyBorder="1"/>
    <xf numFmtId="169" fontId="0" fillId="2" borderId="4" xfId="0" applyNumberFormat="1" applyFill="1" applyBorder="1"/>
    <xf numFmtId="0" fontId="0" fillId="0" borderId="10" xfId="0" applyBorder="1" applyAlignment="1">
      <alignment horizontal="center"/>
    </xf>
    <xf numFmtId="0" fontId="0" fillId="0" borderId="11" xfId="0" applyBorder="1"/>
    <xf numFmtId="173" fontId="0" fillId="2" borderId="3" xfId="0" applyNumberFormat="1" applyFill="1" applyBorder="1"/>
    <xf numFmtId="173" fontId="0" fillId="0" borderId="0" xfId="0" applyNumberFormat="1"/>
    <xf numFmtId="174" fontId="0" fillId="0" borderId="0" xfId="0" applyNumberFormat="1"/>
    <xf numFmtId="175" fontId="0" fillId="0" borderId="0" xfId="0" applyNumberFormat="1"/>
    <xf numFmtId="176" fontId="0" fillId="2" borderId="3" xfId="0" applyNumberFormat="1" applyFill="1" applyBorder="1"/>
    <xf numFmtId="176" fontId="0" fillId="0" borderId="0" xfId="0" applyNumberFormat="1"/>
    <xf numFmtId="177" fontId="0" fillId="0" borderId="0" xfId="0" applyNumberFormat="1"/>
    <xf numFmtId="178" fontId="0" fillId="0" borderId="12" xfId="0" applyNumberFormat="1" applyBorder="1"/>
    <xf numFmtId="0" fontId="0" fillId="0" borderId="13" xfId="0" applyBorder="1"/>
    <xf numFmtId="0" fontId="0" fillId="0" borderId="5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4" xfId="0" applyBorder="1" applyAlignment="1">
      <alignment horizontal="left"/>
    </xf>
  </cellXfs>
  <cellStyles count="3">
    <cellStyle name="Normál" xfId="0" builtinId="0"/>
    <cellStyle name="Pénznem" xfId="1" builtinId="4"/>
    <cellStyle name="Százalék" xfId="2" builtinId="5"/>
  </cellStyles>
  <dxfs count="0"/>
  <tableStyles count="0" defaultTableStyle="TableStyleMedium9" defaultPivotStyle="PivotStyleLight16"/>
  <colors>
    <mruColors>
      <color rgb="FF781273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chartsheet" Target="chartsheets/sheet3.xml"/><Relationship Id="rId10" Type="http://schemas.openxmlformats.org/officeDocument/2006/relationships/calcChain" Target="calcChain.xml"/><Relationship Id="rId4" Type="http://schemas.openxmlformats.org/officeDocument/2006/relationships/chartsheet" Target="chartsheets/sheet2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u-HU"/>
  <c:chart>
    <c:title>
      <c:tx>
        <c:rich>
          <a:bodyPr/>
          <a:lstStyle/>
          <a:p>
            <a:pPr>
              <a:defRPr/>
            </a:pPr>
            <a:r>
              <a:rPr lang="hu-HU"/>
              <a:t>Nők testmagassága</a:t>
            </a:r>
          </a:p>
        </c:rich>
      </c:tx>
      <c:layout/>
    </c:title>
    <c:plotArea>
      <c:layout/>
      <c:pieChart>
        <c:varyColors val="1"/>
        <c:ser>
          <c:idx val="0"/>
          <c:order val="0"/>
          <c:dPt>
            <c:idx val="2"/>
            <c:spPr>
              <a:solidFill>
                <a:schemeClr val="accent2">
                  <a:lumMod val="50000"/>
                </a:schemeClr>
              </a:solidFill>
            </c:spPr>
          </c:dPt>
          <c:dPt>
            <c:idx val="3"/>
            <c:spPr>
              <a:solidFill>
                <a:schemeClr val="accent3">
                  <a:lumMod val="75000"/>
                </a:schemeClr>
              </a:solidFill>
            </c:spPr>
          </c:dPt>
          <c:dPt>
            <c:idx val="7"/>
            <c:spPr>
              <a:solidFill>
                <a:schemeClr val="accent3">
                  <a:lumMod val="75000"/>
                </a:schemeClr>
              </a:solidFill>
            </c:spPr>
          </c:dPt>
          <c:dLbls>
            <c:dLbl>
              <c:idx val="3"/>
              <c:spPr>
                <a:solidFill>
                  <a:schemeClr val="accent3">
                    <a:lumMod val="75000"/>
                  </a:schemeClr>
                </a:solidFill>
              </c:spPr>
              <c:txPr>
                <a:bodyPr/>
                <a:lstStyle/>
                <a:p>
                  <a:pPr>
                    <a:defRPr/>
                  </a:pPr>
                  <a:endParaRPr lang="hu-HU"/>
                </a:p>
              </c:txPr>
            </c:dLbl>
            <c:showVal val="1"/>
            <c:showCatName val="1"/>
            <c:showLeaderLines val="1"/>
          </c:dLbls>
          <c:cat>
            <c:strRef>
              <c:f>([1]adatok!$A$2:$A$4,[1]adatok!$A$8:$A$9,[1]adatok!$A$11:$A$13)</c:f>
              <c:strCache>
                <c:ptCount val="8"/>
                <c:pt idx="0">
                  <c:v>Zsusza</c:v>
                </c:pt>
                <c:pt idx="1">
                  <c:v>Hanna</c:v>
                </c:pt>
                <c:pt idx="2">
                  <c:v>Lujza</c:v>
                </c:pt>
                <c:pt idx="3">
                  <c:v>Ildikó</c:v>
                </c:pt>
                <c:pt idx="4">
                  <c:v>Eszter</c:v>
                </c:pt>
                <c:pt idx="5">
                  <c:v>Anna</c:v>
                </c:pt>
                <c:pt idx="6">
                  <c:v>Dóra</c:v>
                </c:pt>
                <c:pt idx="7">
                  <c:v>Erzsi</c:v>
                </c:pt>
              </c:strCache>
            </c:strRef>
          </c:cat>
          <c:val>
            <c:numRef>
              <c:f>([1]adatok!$E$2:$E$4,[1]adatok!$E$8:$E$9,[1]adatok!$E$11:$E$13)</c:f>
              <c:numCache>
                <c:formatCode>0" cm"</c:formatCode>
                <c:ptCount val="8"/>
                <c:pt idx="0">
                  <c:v>162</c:v>
                </c:pt>
                <c:pt idx="1">
                  <c:v>157</c:v>
                </c:pt>
                <c:pt idx="2">
                  <c:v>161</c:v>
                </c:pt>
                <c:pt idx="3">
                  <c:v>175</c:v>
                </c:pt>
                <c:pt idx="4">
                  <c:v>160</c:v>
                </c:pt>
                <c:pt idx="5">
                  <c:v>161</c:v>
                </c:pt>
                <c:pt idx="6">
                  <c:v>168</c:v>
                </c:pt>
                <c:pt idx="7">
                  <c:v>175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</c:plotArea>
    <c:plotVisOnly val="1"/>
  </c:chart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u-HU"/>
  <c:chart>
    <c:title>
      <c:tx>
        <c:rich>
          <a:bodyPr/>
          <a:lstStyle/>
          <a:p>
            <a:pPr>
              <a:defRPr/>
            </a:pPr>
            <a:r>
              <a:rPr lang="hu-HU"/>
              <a:t>Nők fizetése</a:t>
            </a:r>
          </a:p>
        </c:rich>
      </c:tx>
      <c:layout/>
    </c:title>
    <c:view3D>
      <c:rAngAx val="1"/>
    </c:view3D>
    <c:plotArea>
      <c:layout/>
      <c:bar3DChart>
        <c:barDir val="col"/>
        <c:grouping val="clustered"/>
        <c:ser>
          <c:idx val="0"/>
          <c:order val="0"/>
          <c:dLbls>
            <c:showVal val="1"/>
          </c:dLbls>
          <c:cat>
            <c:strRef>
              <c:f>(adatok!$A$2,adatok!$A$3,adatok!$A$4,adatok!$A$8,adatok!$A$9,adatok!$A$11,adatok!$A$12,adatok!$A$13)</c:f>
              <c:strCache>
                <c:ptCount val="8"/>
                <c:pt idx="0">
                  <c:v>Zsusza</c:v>
                </c:pt>
                <c:pt idx="1">
                  <c:v>Hanna</c:v>
                </c:pt>
                <c:pt idx="2">
                  <c:v>Lujza</c:v>
                </c:pt>
                <c:pt idx="3">
                  <c:v>Ildikó</c:v>
                </c:pt>
                <c:pt idx="4">
                  <c:v>Eszter</c:v>
                </c:pt>
                <c:pt idx="5">
                  <c:v>Anna</c:v>
                </c:pt>
                <c:pt idx="6">
                  <c:v>Dóra</c:v>
                </c:pt>
                <c:pt idx="7">
                  <c:v>Erzsi</c:v>
                </c:pt>
              </c:strCache>
            </c:strRef>
          </c:cat>
          <c:val>
            <c:numRef>
              <c:f>(adatok!$M$2,adatok!$M$3,adatok!$M$4,adatok!$M$8,adatok!$M$9,adatok!$M$11,adatok!$M$12,adatok!$M$13)</c:f>
              <c:numCache>
                <c:formatCode>_-* #,##0\ "Ft"_-;\-* #,##0\ "Ft"_-;_-* "-"??\ "Ft"_-;_-@_-</c:formatCode>
                <c:ptCount val="8"/>
                <c:pt idx="0">
                  <c:v>81000</c:v>
                </c:pt>
                <c:pt idx="1">
                  <c:v>0</c:v>
                </c:pt>
                <c:pt idx="2">
                  <c:v>9000</c:v>
                </c:pt>
                <c:pt idx="3">
                  <c:v>162000</c:v>
                </c:pt>
                <c:pt idx="4">
                  <c:v>180000</c:v>
                </c:pt>
                <c:pt idx="5">
                  <c:v>0</c:v>
                </c:pt>
                <c:pt idx="6">
                  <c:v>0</c:v>
                </c:pt>
                <c:pt idx="7">
                  <c:v>36000</c:v>
                </c:pt>
              </c:numCache>
            </c:numRef>
          </c:val>
        </c:ser>
        <c:shape val="box"/>
        <c:axId val="90868736"/>
        <c:axId val="90870528"/>
        <c:axId val="0"/>
      </c:bar3DChart>
      <c:catAx>
        <c:axId val="90868736"/>
        <c:scaling>
          <c:orientation val="minMax"/>
        </c:scaling>
        <c:axPos val="b"/>
        <c:majorTickMark val="none"/>
        <c:tickLblPos val="nextTo"/>
        <c:crossAx val="90870528"/>
        <c:crosses val="autoZero"/>
        <c:auto val="1"/>
        <c:lblAlgn val="ctr"/>
        <c:lblOffset val="100"/>
      </c:catAx>
      <c:valAx>
        <c:axId val="90870528"/>
        <c:scaling>
          <c:orientation val="minMax"/>
        </c:scaling>
        <c:axPos val="l"/>
        <c:majorGridlines/>
        <c:numFmt formatCode="_-* #,##0\ &quot;Ft&quot;_-;\-* #,##0\ &quot;Ft&quot;_-;_-* &quot;-&quot;??\ &quot;Ft&quot;_-;_-@_-" sourceLinked="1"/>
        <c:majorTickMark val="none"/>
        <c:tickLblPos val="nextTo"/>
        <c:crossAx val="90868736"/>
        <c:crosses val="autoZero"/>
        <c:crossBetween val="between"/>
      </c:valAx>
    </c:plotArea>
    <c:plotVisOnly val="1"/>
  </c:chart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u-HU"/>
  <c:chart>
    <c:title>
      <c:tx>
        <c:rich>
          <a:bodyPr/>
          <a:lstStyle/>
          <a:p>
            <a:pPr>
              <a:defRPr/>
            </a:pPr>
            <a:r>
              <a:rPr lang="hu-HU"/>
              <a:t>Férfiak fizetése</a:t>
            </a:r>
          </a:p>
        </c:rich>
      </c:tx>
      <c:layout/>
    </c:title>
    <c:view3D>
      <c:rAngAx val="1"/>
    </c:view3D>
    <c:plotArea>
      <c:layout/>
      <c:bar3DChart>
        <c:barDir val="col"/>
        <c:grouping val="clustered"/>
        <c:ser>
          <c:idx val="0"/>
          <c:order val="0"/>
          <c:dLbls>
            <c:showVal val="1"/>
          </c:dLbls>
          <c:cat>
            <c:strRef>
              <c:f>(adatok!$A$5,adatok!$A$6,adatok!$A$10)</c:f>
              <c:strCache>
                <c:ptCount val="3"/>
                <c:pt idx="0">
                  <c:v>Laci</c:v>
                </c:pt>
                <c:pt idx="1">
                  <c:v>Tamás</c:v>
                </c:pt>
                <c:pt idx="2">
                  <c:v>Bence</c:v>
                </c:pt>
              </c:strCache>
            </c:strRef>
          </c:cat>
          <c:val>
            <c:numRef>
              <c:f>(adatok!$M$5,adatok!$M$6,adatok!$M$10)</c:f>
              <c:numCache>
                <c:formatCode>_-* #,##0\ "Ft"_-;\-* #,##0\ "Ft"_-;_-* "-"??\ "Ft"_-;_-@_-</c:formatCode>
                <c:ptCount val="3"/>
                <c:pt idx="0">
                  <c:v>27000</c:v>
                </c:pt>
                <c:pt idx="1">
                  <c:v>45000</c:v>
                </c:pt>
                <c:pt idx="2">
                  <c:v>117000</c:v>
                </c:pt>
              </c:numCache>
            </c:numRef>
          </c:val>
        </c:ser>
        <c:shape val="box"/>
        <c:axId val="90891392"/>
        <c:axId val="90892928"/>
        <c:axId val="0"/>
      </c:bar3DChart>
      <c:catAx>
        <c:axId val="90891392"/>
        <c:scaling>
          <c:orientation val="minMax"/>
        </c:scaling>
        <c:axPos val="b"/>
        <c:majorTickMark val="none"/>
        <c:tickLblPos val="nextTo"/>
        <c:crossAx val="90892928"/>
        <c:crosses val="autoZero"/>
        <c:auto val="1"/>
        <c:lblAlgn val="ctr"/>
        <c:lblOffset val="100"/>
      </c:catAx>
      <c:valAx>
        <c:axId val="90892928"/>
        <c:scaling>
          <c:orientation val="minMax"/>
        </c:scaling>
        <c:axPos val="l"/>
        <c:majorGridlines/>
        <c:numFmt formatCode="_-* #,##0\ &quot;Ft&quot;_-;\-* #,##0\ &quot;Ft&quot;_-;_-* &quot;-&quot;??\ &quot;Ft&quot;_-;_-@_-" sourceLinked="1"/>
        <c:majorTickMark val="none"/>
        <c:tickLblPos val="nextTo"/>
        <c:crossAx val="90891392"/>
        <c:crosses val="autoZero"/>
        <c:crossBetween val="between"/>
      </c:valAx>
    </c:plotArea>
    <c:plotVisOnly val="1"/>
  </c:chart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u-HU"/>
  <c:chart>
    <c:title>
      <c:tx>
        <c:rich>
          <a:bodyPr/>
          <a:lstStyle/>
          <a:p>
            <a:pPr>
              <a:defRPr/>
            </a:pPr>
            <a:r>
              <a:rPr lang="hu-HU"/>
              <a:t>Nők</a:t>
            </a:r>
            <a:r>
              <a:rPr lang="hu-HU" baseline="0"/>
              <a:t> magassága</a:t>
            </a:r>
            <a:endParaRPr lang="hu-HU"/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dLbls>
            <c:showVal val="1"/>
          </c:dLbls>
          <c:cat>
            <c:strRef>
              <c:f>(adatok!$A$2:$A$4,adatok!$A$8:$A$9,adatok!$A$11:$A$13)</c:f>
              <c:strCache>
                <c:ptCount val="8"/>
                <c:pt idx="0">
                  <c:v>Zsusza</c:v>
                </c:pt>
                <c:pt idx="1">
                  <c:v>Hanna</c:v>
                </c:pt>
                <c:pt idx="2">
                  <c:v>Lujza</c:v>
                </c:pt>
                <c:pt idx="3">
                  <c:v>Ildikó</c:v>
                </c:pt>
                <c:pt idx="4">
                  <c:v>Eszter</c:v>
                </c:pt>
                <c:pt idx="5">
                  <c:v>Anna</c:v>
                </c:pt>
                <c:pt idx="6">
                  <c:v>Dóra</c:v>
                </c:pt>
                <c:pt idx="7">
                  <c:v>Erzsi</c:v>
                </c:pt>
              </c:strCache>
            </c:strRef>
          </c:cat>
          <c:val>
            <c:numRef>
              <c:f>(adatok!$E$2:$E$4,adatok!$E$8:$E$9,adatok!$E$11:$E$13)</c:f>
              <c:numCache>
                <c:formatCode>0" cm"</c:formatCode>
                <c:ptCount val="8"/>
                <c:pt idx="0">
                  <c:v>162</c:v>
                </c:pt>
                <c:pt idx="1">
                  <c:v>157</c:v>
                </c:pt>
                <c:pt idx="2">
                  <c:v>161</c:v>
                </c:pt>
                <c:pt idx="3">
                  <c:v>175</c:v>
                </c:pt>
                <c:pt idx="4">
                  <c:v>160</c:v>
                </c:pt>
                <c:pt idx="5">
                  <c:v>161</c:v>
                </c:pt>
                <c:pt idx="6">
                  <c:v>168</c:v>
                </c:pt>
                <c:pt idx="7">
                  <c:v>175</c:v>
                </c:pt>
              </c:numCache>
            </c:numRef>
          </c:val>
        </c:ser>
        <c:axId val="91155072"/>
        <c:axId val="91173248"/>
      </c:barChart>
      <c:catAx>
        <c:axId val="91155072"/>
        <c:scaling>
          <c:orientation val="minMax"/>
        </c:scaling>
        <c:axPos val="b"/>
        <c:majorTickMark val="none"/>
        <c:tickLblPos val="nextTo"/>
        <c:crossAx val="91173248"/>
        <c:crosses val="autoZero"/>
        <c:auto val="1"/>
        <c:lblAlgn val="ctr"/>
        <c:lblOffset val="100"/>
      </c:catAx>
      <c:valAx>
        <c:axId val="91173248"/>
        <c:scaling>
          <c:orientation val="minMax"/>
        </c:scaling>
        <c:axPos val="l"/>
        <c:majorGridlines/>
        <c:numFmt formatCode="0&quot; cm&quot;" sourceLinked="1"/>
        <c:majorTickMark val="none"/>
        <c:tickLblPos val="nextTo"/>
        <c:crossAx val="91155072"/>
        <c:crosses val="autoZero"/>
        <c:crossBetween val="between"/>
      </c:valAx>
    </c:plotArea>
    <c:plotVisOnly val="1"/>
  </c:chart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chart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82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zoomScale="82" workbookViewId="0" zoomToFit="1"/>
  </sheetViews>
  <pageMargins left="0.7" right="0.7" top="0.75" bottom="0.75" header="0.3" footer="0.3"/>
  <drawing r:id="rId1"/>
</chartsheet>
</file>

<file path=xl/chartsheets/sheet3.xml><?xml version="1.0" encoding="utf-8"?>
<chartsheet xmlns="http://schemas.openxmlformats.org/spreadsheetml/2006/main" xmlns:r="http://schemas.openxmlformats.org/officeDocument/2006/relationships">
  <sheetPr/>
  <sheetViews>
    <sheetView zoomScale="82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10</xdr:row>
      <xdr:rowOff>104775</xdr:rowOff>
    </xdr:from>
    <xdr:to>
      <xdr:col>13</xdr:col>
      <xdr:colOff>209550</xdr:colOff>
      <xdr:row>30</xdr:row>
      <xdr:rowOff>161925</xdr:rowOff>
    </xdr:to>
    <xdr:graphicFrame macro="">
      <xdr:nvGraphicFramePr>
        <xdr:cNvPr id="2" name="Diagra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304299" cy="6086707"/>
    <xdr:graphicFrame macro="">
      <xdr:nvGraphicFramePr>
        <xdr:cNvPr id="2" name="Diagra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304299" cy="6086707"/>
    <xdr:graphicFrame macro="">
      <xdr:nvGraphicFramePr>
        <xdr:cNvPr id="2" name="Diagra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9304299" cy="6086707"/>
    <xdr:graphicFrame macro="">
      <xdr:nvGraphicFramePr>
        <xdr:cNvPr id="2" name="Diagra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11b\stohlo\M&#225;solat%20eredetijedolgozat0220-A%20S.O.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datok"/>
      <sheetName val="diagram"/>
      <sheetName val="Diagram1"/>
      <sheetName val="Diagram2"/>
    </sheetNames>
    <sheetDataSet>
      <sheetData sheetId="0">
        <row r="2">
          <cell r="A2" t="str">
            <v>Zsusza</v>
          </cell>
          <cell r="E2">
            <v>162</v>
          </cell>
        </row>
        <row r="3">
          <cell r="A3" t="str">
            <v>Hanna</v>
          </cell>
          <cell r="E3">
            <v>157</v>
          </cell>
        </row>
        <row r="4">
          <cell r="A4" t="str">
            <v>Lujza</v>
          </cell>
          <cell r="E4">
            <v>161</v>
          </cell>
        </row>
        <row r="8">
          <cell r="A8" t="str">
            <v>Ildikó</v>
          </cell>
          <cell r="E8">
            <v>175</v>
          </cell>
        </row>
        <row r="9">
          <cell r="A9" t="str">
            <v>Eszter</v>
          </cell>
          <cell r="E9">
            <v>160</v>
          </cell>
        </row>
        <row r="11">
          <cell r="A11" t="str">
            <v>Anna</v>
          </cell>
          <cell r="E11">
            <v>161</v>
          </cell>
        </row>
        <row r="12">
          <cell r="A12" t="str">
            <v>Dóra</v>
          </cell>
          <cell r="E12">
            <v>168</v>
          </cell>
        </row>
        <row r="13">
          <cell r="A13" t="str">
            <v>Erzsi</v>
          </cell>
          <cell r="E13">
            <v>175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39"/>
  <sheetViews>
    <sheetView tabSelected="1" topLeftCell="L1" workbookViewId="0">
      <selection activeCell="T5" sqref="T5"/>
    </sheetView>
  </sheetViews>
  <sheetFormatPr defaultRowHeight="15"/>
  <cols>
    <col min="1" max="1" width="36.85546875" bestFit="1" customWidth="1"/>
    <col min="2" max="2" width="8" style="7" bestFit="1" customWidth="1"/>
    <col min="3" max="3" width="11" customWidth="1"/>
    <col min="4" max="4" width="9.28515625" customWidth="1"/>
    <col min="5" max="5" width="9.5703125" customWidth="1"/>
    <col min="6" max="6" width="10.85546875" customWidth="1"/>
    <col min="7" max="7" width="10.28515625" customWidth="1"/>
    <col min="8" max="8" width="11.5703125" customWidth="1"/>
    <col min="9" max="9" width="15" bestFit="1" customWidth="1"/>
    <col min="10" max="10" width="14.85546875" customWidth="1"/>
    <col min="11" max="11" width="13.7109375" bestFit="1" customWidth="1"/>
    <col min="12" max="12" width="13.7109375" customWidth="1"/>
    <col min="13" max="13" width="17.85546875" bestFit="1" customWidth="1"/>
    <col min="14" max="14" width="17.85546875" customWidth="1"/>
    <col min="15" max="15" width="12.42578125" bestFit="1" customWidth="1"/>
    <col min="16" max="16" width="10" customWidth="1"/>
    <col min="17" max="17" width="14" bestFit="1" customWidth="1"/>
    <col min="18" max="18" width="11.140625" bestFit="1" customWidth="1"/>
  </cols>
  <sheetData>
    <row r="1" spans="1:19" ht="15.75" thickBot="1">
      <c r="A1" s="2" t="s">
        <v>0</v>
      </c>
      <c r="B1" s="2" t="s">
        <v>1</v>
      </c>
      <c r="C1" s="2" t="s">
        <v>2</v>
      </c>
      <c r="D1" s="2" t="s">
        <v>18</v>
      </c>
      <c r="E1" s="2" t="s">
        <v>25</v>
      </c>
      <c r="F1" s="2" t="s">
        <v>21</v>
      </c>
      <c r="G1" s="2" t="s">
        <v>3</v>
      </c>
      <c r="H1" s="2" t="s">
        <v>4</v>
      </c>
      <c r="I1" s="2" t="s">
        <v>5</v>
      </c>
      <c r="J1" s="2" t="s">
        <v>6</v>
      </c>
      <c r="K1" s="2" t="s">
        <v>66</v>
      </c>
      <c r="L1" s="2" t="s">
        <v>25</v>
      </c>
      <c r="M1" s="30" t="s">
        <v>37</v>
      </c>
      <c r="N1" s="2" t="s">
        <v>56</v>
      </c>
      <c r="O1" s="2" t="s">
        <v>27</v>
      </c>
      <c r="Q1" s="12">
        <v>0.1</v>
      </c>
      <c r="R1" s="13" t="s">
        <v>36</v>
      </c>
    </row>
    <row r="2" spans="1:19" ht="15.75">
      <c r="A2" s="8" t="s">
        <v>38</v>
      </c>
      <c r="B2" s="5" t="s">
        <v>16</v>
      </c>
      <c r="C2" s="3">
        <v>34652</v>
      </c>
      <c r="D2" s="3" t="s">
        <v>19</v>
      </c>
      <c r="E2" s="24">
        <v>162</v>
      </c>
      <c r="F2" s="10">
        <v>90000</v>
      </c>
      <c r="G2" s="25">
        <f ca="1">H2/12</f>
        <v>17.519444444444442</v>
      </c>
      <c r="H2" s="26">
        <f ca="1">I2/30</f>
        <v>210.23333333333332</v>
      </c>
      <c r="I2" s="27">
        <f t="shared" ref="I2:I13" ca="1" si="0">TODAY()-C2</f>
        <v>6307</v>
      </c>
      <c r="J2" s="28">
        <f ca="1">I2*360</f>
        <v>2270520</v>
      </c>
      <c r="K2" s="4" t="str">
        <f ca="1">IF(G2&lt;18,"tanköteles"," ")</f>
        <v>tanköteles</v>
      </c>
      <c r="L2" s="4" t="str">
        <f>IF(E2&gt;$E$18,"magas"," ")</f>
        <v xml:space="preserve"> </v>
      </c>
      <c r="M2" s="15">
        <f>F2-(F2*$Q$1)</f>
        <v>81000</v>
      </c>
      <c r="N2" s="15" t="str">
        <f>VLOOKUP(F2,$L$31:$M$35,2)</f>
        <v>rádió</v>
      </c>
      <c r="O2" s="15">
        <f>M2-(F2*$Q$2)</f>
        <v>79650</v>
      </c>
      <c r="Q2" s="14">
        <v>1.4999999999999999E-2</v>
      </c>
      <c r="R2" s="5" t="s">
        <v>27</v>
      </c>
    </row>
    <row r="3" spans="1:19" ht="15.75">
      <c r="A3" s="8" t="s">
        <v>39</v>
      </c>
      <c r="B3" s="5" t="s">
        <v>16</v>
      </c>
      <c r="C3" s="3">
        <v>34369</v>
      </c>
      <c r="D3" s="3" t="s">
        <v>20</v>
      </c>
      <c r="E3" s="24">
        <v>157</v>
      </c>
      <c r="F3" s="10">
        <v>0</v>
      </c>
      <c r="G3" s="25">
        <f t="shared" ref="G3:G13" ca="1" si="1">H3/12</f>
        <v>18.305555555555554</v>
      </c>
      <c r="H3" s="26">
        <f t="shared" ref="H3:H13" ca="1" si="2">I3/30</f>
        <v>219.66666666666666</v>
      </c>
      <c r="I3" s="27">
        <f t="shared" ca="1" si="0"/>
        <v>6590</v>
      </c>
      <c r="J3" s="28">
        <f t="shared" ref="J3:J13" ca="1" si="3">I3*360</f>
        <v>2372400</v>
      </c>
      <c r="K3" s="4" t="str">
        <f t="shared" ref="K3:K13" ca="1" si="4">IF(G3&lt;18,"tanköteles"," ")</f>
        <v xml:space="preserve"> </v>
      </c>
      <c r="L3" s="4" t="str">
        <f t="shared" ref="L3:L13" si="5">IF(E3&gt;$E$18,"magas"," ")</f>
        <v xml:space="preserve"> </v>
      </c>
      <c r="M3" s="15">
        <f t="shared" ref="M3:M13" si="6">F3-(F3*$Q$1)</f>
        <v>0</v>
      </c>
      <c r="N3" s="15" t="str">
        <f t="shared" ref="N3:N13" si="7">VLOOKUP(F3,$L$31:$M$35,2)</f>
        <v xml:space="preserve"> </v>
      </c>
      <c r="O3" s="15">
        <f t="shared" ref="O3:O13" si="8">M3-(F3*$Q$2)</f>
        <v>0</v>
      </c>
    </row>
    <row r="4" spans="1:19" ht="16.5" thickBot="1">
      <c r="A4" s="8" t="s">
        <v>40</v>
      </c>
      <c r="B4" s="5" t="s">
        <v>16</v>
      </c>
      <c r="C4" s="6">
        <v>34592</v>
      </c>
      <c r="D4" s="3" t="s">
        <v>19</v>
      </c>
      <c r="E4" s="24">
        <v>161</v>
      </c>
      <c r="F4" s="10">
        <v>10000</v>
      </c>
      <c r="G4" s="25">
        <f t="shared" ca="1" si="1"/>
        <v>17.68611111111111</v>
      </c>
      <c r="H4" s="26">
        <f t="shared" ca="1" si="2"/>
        <v>212.23333333333332</v>
      </c>
      <c r="I4" s="27">
        <f t="shared" ca="1" si="0"/>
        <v>6367</v>
      </c>
      <c r="J4" s="28">
        <f t="shared" ca="1" si="3"/>
        <v>2292120</v>
      </c>
      <c r="K4" s="4" t="str">
        <f t="shared" ca="1" si="4"/>
        <v>tanköteles</v>
      </c>
      <c r="L4" s="4" t="str">
        <f t="shared" si="5"/>
        <v xml:space="preserve"> </v>
      </c>
      <c r="M4" s="15">
        <f t="shared" si="6"/>
        <v>9000</v>
      </c>
      <c r="N4" s="15" t="str">
        <f t="shared" si="7"/>
        <v xml:space="preserve"> </v>
      </c>
      <c r="O4" s="15">
        <f t="shared" si="8"/>
        <v>8850</v>
      </c>
    </row>
    <row r="5" spans="1:19" ht="16.5" thickBot="1">
      <c r="A5" s="8" t="s">
        <v>41</v>
      </c>
      <c r="B5" s="5" t="s">
        <v>17</v>
      </c>
      <c r="C5" s="6">
        <v>34688</v>
      </c>
      <c r="D5" s="3" t="s">
        <v>20</v>
      </c>
      <c r="E5" s="24">
        <v>190</v>
      </c>
      <c r="F5" s="10">
        <v>30000</v>
      </c>
      <c r="G5" s="25">
        <f t="shared" ca="1" si="1"/>
        <v>17.419444444444444</v>
      </c>
      <c r="H5" s="26">
        <f t="shared" ca="1" si="2"/>
        <v>209.03333333333333</v>
      </c>
      <c r="I5" s="27">
        <f t="shared" ca="1" si="0"/>
        <v>6271</v>
      </c>
      <c r="J5" s="28">
        <f t="shared" ca="1" si="3"/>
        <v>2257560</v>
      </c>
      <c r="K5" s="4" t="str">
        <f t="shared" ca="1" si="4"/>
        <v>tanköteles</v>
      </c>
      <c r="L5" s="4" t="str">
        <f t="shared" si="5"/>
        <v>magas</v>
      </c>
      <c r="M5" s="15">
        <f t="shared" si="6"/>
        <v>27000</v>
      </c>
      <c r="N5" s="15" t="str">
        <f t="shared" si="7"/>
        <v xml:space="preserve"> </v>
      </c>
      <c r="O5" s="15">
        <f t="shared" si="8"/>
        <v>26550</v>
      </c>
      <c r="Q5" s="1" t="s">
        <v>8</v>
      </c>
      <c r="R5" s="29">
        <f ca="1">MIN(G2:G13)</f>
        <v>17.31111111111111</v>
      </c>
    </row>
    <row r="6" spans="1:19" ht="16.5" thickBot="1">
      <c r="A6" s="8" t="s">
        <v>42</v>
      </c>
      <c r="B6" s="5" t="s">
        <v>17</v>
      </c>
      <c r="C6" s="6">
        <v>34629</v>
      </c>
      <c r="D6" s="3" t="s">
        <v>20</v>
      </c>
      <c r="E6" s="24">
        <v>182</v>
      </c>
      <c r="F6" s="10">
        <v>50000</v>
      </c>
      <c r="G6" s="25">
        <f t="shared" ca="1" si="1"/>
        <v>17.583333333333332</v>
      </c>
      <c r="H6" s="26">
        <f t="shared" ca="1" si="2"/>
        <v>211</v>
      </c>
      <c r="I6" s="27">
        <f t="shared" ca="1" si="0"/>
        <v>6330</v>
      </c>
      <c r="J6" s="28">
        <f t="shared" ca="1" si="3"/>
        <v>2278800</v>
      </c>
      <c r="K6" s="4" t="str">
        <f t="shared" ca="1" si="4"/>
        <v>tanköteles</v>
      </c>
      <c r="L6" s="4" t="str">
        <f t="shared" si="5"/>
        <v>magas</v>
      </c>
      <c r="M6" s="15">
        <f t="shared" si="6"/>
        <v>45000</v>
      </c>
      <c r="N6" s="15" t="str">
        <f t="shared" si="7"/>
        <v>rádió</v>
      </c>
      <c r="O6" s="15">
        <f t="shared" si="8"/>
        <v>44250</v>
      </c>
      <c r="Q6" s="1" t="s">
        <v>7</v>
      </c>
      <c r="R6" s="29">
        <f ca="1">MAX(G2:G13)</f>
        <v>18.697222222222223</v>
      </c>
    </row>
    <row r="7" spans="1:19" ht="16.5" thickBot="1">
      <c r="A7" s="8" t="s">
        <v>43</v>
      </c>
      <c r="B7" s="5" t="s">
        <v>17</v>
      </c>
      <c r="C7" s="6">
        <v>34478</v>
      </c>
      <c r="D7" s="3" t="s">
        <v>20</v>
      </c>
      <c r="E7" s="24">
        <v>176</v>
      </c>
      <c r="F7" s="10">
        <v>75000</v>
      </c>
      <c r="G7" s="25">
        <f t="shared" ca="1" si="1"/>
        <v>18.002777777777776</v>
      </c>
      <c r="H7" s="26">
        <f t="shared" ca="1" si="2"/>
        <v>216.03333333333333</v>
      </c>
      <c r="I7" s="27">
        <f t="shared" ca="1" si="0"/>
        <v>6481</v>
      </c>
      <c r="J7" s="28">
        <f t="shared" ca="1" si="3"/>
        <v>2333160</v>
      </c>
      <c r="K7" s="4" t="str">
        <f t="shared" ca="1" si="4"/>
        <v xml:space="preserve"> </v>
      </c>
      <c r="L7" s="4" t="str">
        <f t="shared" si="5"/>
        <v>magas</v>
      </c>
      <c r="M7" s="15">
        <f t="shared" si="6"/>
        <v>67500</v>
      </c>
      <c r="N7" s="15" t="str">
        <f t="shared" si="7"/>
        <v>rádió</v>
      </c>
      <c r="O7" s="15">
        <f t="shared" si="8"/>
        <v>66375</v>
      </c>
      <c r="Q7" s="1" t="s">
        <v>50</v>
      </c>
      <c r="R7" s="29">
        <f ca="1">LARGE(G2:G13,3)</f>
        <v>18.002777777777776</v>
      </c>
    </row>
    <row r="8" spans="1:19" ht="16.5" thickBot="1">
      <c r="A8" s="9" t="s">
        <v>44</v>
      </c>
      <c r="B8" s="5" t="s">
        <v>16</v>
      </c>
      <c r="C8" s="6">
        <v>34228</v>
      </c>
      <c r="D8" s="3" t="s">
        <v>20</v>
      </c>
      <c r="E8" s="24">
        <v>175</v>
      </c>
      <c r="F8" s="10">
        <v>180000</v>
      </c>
      <c r="G8" s="25">
        <f t="shared" ca="1" si="1"/>
        <v>18.697222222222223</v>
      </c>
      <c r="H8" s="26">
        <f t="shared" ca="1" si="2"/>
        <v>224.36666666666667</v>
      </c>
      <c r="I8" s="27">
        <f t="shared" ca="1" si="0"/>
        <v>6731</v>
      </c>
      <c r="J8" s="28">
        <f t="shared" ca="1" si="3"/>
        <v>2423160</v>
      </c>
      <c r="K8" s="4" t="str">
        <f t="shared" ca="1" si="4"/>
        <v xml:space="preserve"> </v>
      </c>
      <c r="L8" s="4" t="str">
        <f t="shared" si="5"/>
        <v>magas</v>
      </c>
      <c r="M8" s="15">
        <f t="shared" si="6"/>
        <v>162000</v>
      </c>
      <c r="N8" s="15" t="str">
        <f t="shared" si="7"/>
        <v>Wellness</v>
      </c>
      <c r="O8" s="15">
        <f t="shared" si="8"/>
        <v>159300</v>
      </c>
      <c r="Q8" s="1" t="s">
        <v>51</v>
      </c>
      <c r="R8" s="29">
        <f ca="1">SMALL(G2:G13,2)</f>
        <v>17.419444444444444</v>
      </c>
    </row>
    <row r="9" spans="1:19" ht="16.5" thickBot="1">
      <c r="A9" s="8" t="s">
        <v>45</v>
      </c>
      <c r="B9" s="5" t="s">
        <v>16</v>
      </c>
      <c r="C9" s="6">
        <v>34680</v>
      </c>
      <c r="D9" s="3" t="s">
        <v>20</v>
      </c>
      <c r="E9" s="24">
        <v>160</v>
      </c>
      <c r="F9" s="10">
        <v>200000</v>
      </c>
      <c r="G9" s="25">
        <f t="shared" ca="1" si="1"/>
        <v>17.441666666666666</v>
      </c>
      <c r="H9" s="26">
        <f t="shared" ca="1" si="2"/>
        <v>209.3</v>
      </c>
      <c r="I9" s="27">
        <f t="shared" ca="1" si="0"/>
        <v>6279</v>
      </c>
      <c r="J9" s="28">
        <f t="shared" ca="1" si="3"/>
        <v>2260440</v>
      </c>
      <c r="K9" s="4" t="str">
        <f t="shared" ca="1" si="4"/>
        <v>tanköteles</v>
      </c>
      <c r="L9" s="4" t="str">
        <f t="shared" si="5"/>
        <v xml:space="preserve"> </v>
      </c>
      <c r="M9" s="15">
        <f t="shared" si="6"/>
        <v>180000</v>
      </c>
      <c r="N9" s="15" t="str">
        <f t="shared" si="7"/>
        <v>Külföldi útazás</v>
      </c>
      <c r="O9" s="15">
        <f t="shared" si="8"/>
        <v>177000</v>
      </c>
    </row>
    <row r="10" spans="1:19" ht="16.5" thickBot="1">
      <c r="A10" s="8" t="s">
        <v>46</v>
      </c>
      <c r="B10" s="5" t="s">
        <v>17</v>
      </c>
      <c r="C10" s="6">
        <v>34533</v>
      </c>
      <c r="D10" s="3" t="s">
        <v>20</v>
      </c>
      <c r="E10" s="24">
        <v>184</v>
      </c>
      <c r="F10" s="10">
        <v>130000</v>
      </c>
      <c r="G10" s="25">
        <f t="shared" ca="1" si="1"/>
        <v>17.849999999999998</v>
      </c>
      <c r="H10" s="26">
        <f t="shared" ca="1" si="2"/>
        <v>214.2</v>
      </c>
      <c r="I10" s="27">
        <f t="shared" ca="1" si="0"/>
        <v>6426</v>
      </c>
      <c r="J10" s="28">
        <f t="shared" ca="1" si="3"/>
        <v>2313360</v>
      </c>
      <c r="K10" s="4" t="str">
        <f t="shared" ca="1" si="4"/>
        <v>tanköteles</v>
      </c>
      <c r="L10" s="4" t="str">
        <f t="shared" si="5"/>
        <v>magas</v>
      </c>
      <c r="M10" s="15">
        <f t="shared" si="6"/>
        <v>117000</v>
      </c>
      <c r="N10" s="15" t="str">
        <f t="shared" si="7"/>
        <v>Étekezési u. 30000</v>
      </c>
      <c r="O10" s="15">
        <f t="shared" si="8"/>
        <v>115050</v>
      </c>
      <c r="Q10" s="1" t="s">
        <v>10</v>
      </c>
      <c r="R10" s="18">
        <f>COUNTIF(B2:B13,"lány")</f>
        <v>8</v>
      </c>
    </row>
    <row r="11" spans="1:19" ht="16.5" thickBot="1">
      <c r="A11" s="8" t="s">
        <v>47</v>
      </c>
      <c r="B11" s="5" t="s">
        <v>16</v>
      </c>
      <c r="C11" s="6">
        <v>34554</v>
      </c>
      <c r="D11" s="3" t="s">
        <v>20</v>
      </c>
      <c r="E11" s="24">
        <v>161</v>
      </c>
      <c r="F11" s="10">
        <v>0</v>
      </c>
      <c r="G11" s="25">
        <f t="shared" ca="1" si="1"/>
        <v>17.791666666666668</v>
      </c>
      <c r="H11" s="26">
        <f t="shared" ca="1" si="2"/>
        <v>213.5</v>
      </c>
      <c r="I11" s="27">
        <f t="shared" ca="1" si="0"/>
        <v>6405</v>
      </c>
      <c r="J11" s="28">
        <f t="shared" ca="1" si="3"/>
        <v>2305800</v>
      </c>
      <c r="K11" s="4" t="str">
        <f t="shared" ca="1" si="4"/>
        <v>tanköteles</v>
      </c>
      <c r="L11" s="4" t="str">
        <f t="shared" si="5"/>
        <v xml:space="preserve"> </v>
      </c>
      <c r="M11" s="15">
        <f t="shared" si="6"/>
        <v>0</v>
      </c>
      <c r="N11" s="15" t="str">
        <f t="shared" si="7"/>
        <v xml:space="preserve"> </v>
      </c>
      <c r="O11" s="15">
        <f t="shared" si="8"/>
        <v>0</v>
      </c>
    </row>
    <row r="12" spans="1:19" ht="16.5" thickBot="1">
      <c r="A12" s="8" t="s">
        <v>48</v>
      </c>
      <c r="B12" s="5" t="s">
        <v>16</v>
      </c>
      <c r="C12" s="6">
        <v>34727</v>
      </c>
      <c r="D12" s="3" t="s">
        <v>19</v>
      </c>
      <c r="E12" s="24">
        <v>168</v>
      </c>
      <c r="F12" s="10">
        <v>0</v>
      </c>
      <c r="G12" s="25">
        <f t="shared" ca="1" si="1"/>
        <v>17.31111111111111</v>
      </c>
      <c r="H12" s="26">
        <f t="shared" ca="1" si="2"/>
        <v>207.73333333333332</v>
      </c>
      <c r="I12" s="27">
        <f t="shared" ca="1" si="0"/>
        <v>6232</v>
      </c>
      <c r="J12" s="28">
        <f t="shared" ca="1" si="3"/>
        <v>2243520</v>
      </c>
      <c r="K12" s="4" t="str">
        <f t="shared" ca="1" si="4"/>
        <v>tanköteles</v>
      </c>
      <c r="L12" s="4" t="str">
        <f t="shared" si="5"/>
        <v xml:space="preserve"> </v>
      </c>
      <c r="M12" s="15">
        <f t="shared" si="6"/>
        <v>0</v>
      </c>
      <c r="N12" s="15" t="str">
        <f t="shared" si="7"/>
        <v xml:space="preserve"> </v>
      </c>
      <c r="O12" s="15">
        <f t="shared" si="8"/>
        <v>0</v>
      </c>
      <c r="Q12" s="1" t="s">
        <v>11</v>
      </c>
      <c r="R12" s="18">
        <f>COUNTIF(B2:B13,"fiú")</f>
        <v>4</v>
      </c>
    </row>
    <row r="13" spans="1:19" ht="16.5" thickBot="1">
      <c r="A13" s="8" t="s">
        <v>49</v>
      </c>
      <c r="B13" s="5" t="s">
        <v>16</v>
      </c>
      <c r="C13" s="6">
        <v>34612</v>
      </c>
      <c r="D13" s="3" t="s">
        <v>20</v>
      </c>
      <c r="E13" s="24">
        <v>175</v>
      </c>
      <c r="F13" s="10">
        <v>40000</v>
      </c>
      <c r="G13" s="25">
        <f t="shared" ca="1" si="1"/>
        <v>17.630555555555556</v>
      </c>
      <c r="H13" s="26">
        <f t="shared" ca="1" si="2"/>
        <v>211.56666666666666</v>
      </c>
      <c r="I13" s="27">
        <f t="shared" ca="1" si="0"/>
        <v>6347</v>
      </c>
      <c r="J13" s="28">
        <f t="shared" ca="1" si="3"/>
        <v>2284920</v>
      </c>
      <c r="K13" s="4" t="str">
        <f t="shared" ca="1" si="4"/>
        <v>tanköteles</v>
      </c>
      <c r="L13" s="4" t="str">
        <f t="shared" si="5"/>
        <v>magas</v>
      </c>
      <c r="M13" s="15">
        <f t="shared" si="6"/>
        <v>36000</v>
      </c>
      <c r="N13" s="15" t="str">
        <f t="shared" si="7"/>
        <v xml:space="preserve"> </v>
      </c>
      <c r="O13" s="15">
        <f t="shared" si="8"/>
        <v>35400</v>
      </c>
    </row>
    <row r="14" spans="1:19" ht="15.75" thickBot="1">
      <c r="Q14" s="41" t="s">
        <v>12</v>
      </c>
      <c r="R14" s="43"/>
      <c r="S14" s="18">
        <f ca="1">COUNTIF(K2:K13,K6)</f>
        <v>9</v>
      </c>
    </row>
    <row r="15" spans="1:19" ht="15.75" thickBot="1"/>
    <row r="16" spans="1:19" ht="15.75" thickBot="1">
      <c r="A16" s="45" t="s">
        <v>13</v>
      </c>
      <c r="B16" s="46"/>
      <c r="C16" s="47"/>
      <c r="E16" s="32">
        <f>SUM(E2:E13)</f>
        <v>2051</v>
      </c>
      <c r="F16" s="10">
        <f t="shared" ref="F16:O16" si="9">SUM(F2:F13)</f>
        <v>805000</v>
      </c>
      <c r="G16" s="25">
        <f t="shared" ca="1" si="9"/>
        <v>213.23888888888885</v>
      </c>
      <c r="H16" s="36">
        <f t="shared" ca="1" si="9"/>
        <v>2558.8666666666663</v>
      </c>
      <c r="I16" s="27">
        <f t="shared" ca="1" si="9"/>
        <v>76766</v>
      </c>
      <c r="J16" s="28">
        <f t="shared" ca="1" si="9"/>
        <v>27635760</v>
      </c>
      <c r="M16" s="15">
        <f t="shared" si="9"/>
        <v>724500</v>
      </c>
      <c r="O16" s="15">
        <f t="shared" si="9"/>
        <v>712425</v>
      </c>
      <c r="Q16" s="41" t="s">
        <v>14</v>
      </c>
      <c r="R16" s="43"/>
      <c r="S16" s="18">
        <f ca="1">COUNTIF(K2:K13," ")</f>
        <v>3</v>
      </c>
    </row>
    <row r="17" spans="1:22" ht="15.75" thickBot="1">
      <c r="A17" s="20"/>
      <c r="B17" s="20"/>
      <c r="C17" s="20"/>
      <c r="E17" s="33"/>
      <c r="F17" s="34"/>
      <c r="G17" s="35"/>
      <c r="H17" s="37"/>
      <c r="I17" s="38"/>
      <c r="J17" s="39"/>
      <c r="M17" s="40"/>
      <c r="O17" s="31"/>
      <c r="Q17" s="21"/>
      <c r="R17" s="21"/>
    </row>
    <row r="18" spans="1:22" ht="15.75" thickBot="1">
      <c r="A18" s="45" t="s">
        <v>33</v>
      </c>
      <c r="B18" s="46"/>
      <c r="C18" s="47"/>
      <c r="E18" s="32">
        <f>AVERAGE(E2:E13)</f>
        <v>170.91666666666666</v>
      </c>
      <c r="F18" s="10">
        <f t="shared" ref="F18:O18" si="10">AVERAGE(F2:F13)</f>
        <v>67083.333333333328</v>
      </c>
      <c r="G18" s="25">
        <f t="shared" ca="1" si="10"/>
        <v>17.769907407407405</v>
      </c>
      <c r="H18" s="36">
        <f t="shared" ca="1" si="10"/>
        <v>213.23888888888885</v>
      </c>
      <c r="I18" s="27">
        <f t="shared" ca="1" si="10"/>
        <v>6397.166666666667</v>
      </c>
      <c r="J18" s="28">
        <f t="shared" ca="1" si="10"/>
        <v>2302980</v>
      </c>
      <c r="M18" s="15">
        <f t="shared" si="10"/>
        <v>60375</v>
      </c>
      <c r="O18" s="15">
        <f t="shared" si="10"/>
        <v>59368.75</v>
      </c>
      <c r="Q18" s="41" t="s">
        <v>35</v>
      </c>
      <c r="R18" s="42"/>
      <c r="S18" s="42"/>
      <c r="T18" s="42"/>
      <c r="U18" s="43"/>
      <c r="V18" s="18">
        <f>COUNTIF(F2:F13,"&lt;67083,33")</f>
        <v>7</v>
      </c>
    </row>
    <row r="19" spans="1:22" ht="15.75" thickBot="1">
      <c r="A19" s="20"/>
      <c r="B19" s="20"/>
      <c r="C19" s="20"/>
      <c r="E19" s="33"/>
      <c r="F19" s="34"/>
      <c r="G19" s="35"/>
      <c r="H19" s="37"/>
      <c r="I19" s="38"/>
      <c r="J19" s="39"/>
      <c r="M19" s="40"/>
      <c r="O19" s="31"/>
      <c r="Q19" s="21"/>
      <c r="R19" s="21"/>
    </row>
    <row r="20" spans="1:22" ht="15.75" thickBot="1">
      <c r="A20" s="45" t="s">
        <v>34</v>
      </c>
      <c r="B20" s="46"/>
      <c r="C20" s="47"/>
      <c r="E20" s="32">
        <f>MIN(E2:E13)</f>
        <v>157</v>
      </c>
      <c r="F20" s="10">
        <f t="shared" ref="F20:O20" si="11">MIN(F2:F13)</f>
        <v>0</v>
      </c>
      <c r="G20" s="25">
        <f t="shared" ca="1" si="11"/>
        <v>17.31111111111111</v>
      </c>
      <c r="H20" s="36">
        <f t="shared" ca="1" si="11"/>
        <v>207.73333333333332</v>
      </c>
      <c r="I20" s="27">
        <f t="shared" ca="1" si="11"/>
        <v>6232</v>
      </c>
      <c r="J20" s="28">
        <f t="shared" ca="1" si="11"/>
        <v>2243520</v>
      </c>
      <c r="M20" s="15">
        <f t="shared" si="11"/>
        <v>0</v>
      </c>
      <c r="O20" s="15">
        <f t="shared" si="11"/>
        <v>0</v>
      </c>
      <c r="Q20" s="41" t="s">
        <v>53</v>
      </c>
      <c r="R20" s="42"/>
      <c r="S20" s="42"/>
      <c r="T20" s="42"/>
      <c r="U20" s="43"/>
      <c r="V20" s="18">
        <f>COUNTIF(F2:F13,"&gt;67083,33")</f>
        <v>5</v>
      </c>
    </row>
    <row r="21" spans="1:22">
      <c r="M21" s="22"/>
    </row>
    <row r="22" spans="1:22" ht="15.75" thickBot="1"/>
    <row r="23" spans="1:22" ht="15.75" thickBot="1">
      <c r="A23" s="44" t="s">
        <v>15</v>
      </c>
      <c r="B23" s="44"/>
      <c r="C23" s="44"/>
      <c r="D23" s="44"/>
      <c r="E23" s="44"/>
      <c r="F23" s="44"/>
      <c r="G23" s="44"/>
      <c r="H23" s="44"/>
      <c r="Q23" s="1" t="s">
        <v>9</v>
      </c>
      <c r="R23" s="18">
        <f>COUNTA(A2:A13)</f>
        <v>12</v>
      </c>
    </row>
    <row r="24" spans="1:22" ht="15.75" thickBot="1">
      <c r="A24" s="21"/>
      <c r="B24" s="21"/>
      <c r="C24" s="21"/>
      <c r="D24" s="21"/>
      <c r="E24" s="21"/>
      <c r="F24" s="21"/>
      <c r="G24" s="21"/>
      <c r="H24" s="21"/>
      <c r="Q24" s="22"/>
    </row>
    <row r="25" spans="1:22" ht="15.75" thickBot="1">
      <c r="A25" s="41" t="s">
        <v>55</v>
      </c>
      <c r="B25" s="42"/>
      <c r="C25" s="42"/>
      <c r="D25" s="42"/>
      <c r="E25" s="42"/>
      <c r="F25" s="43"/>
      <c r="G25" s="21"/>
      <c r="H25" s="21"/>
      <c r="Q25" s="1" t="s">
        <v>23</v>
      </c>
      <c r="R25" s="18">
        <f>COUNTIF(D2:D13,"vidék")</f>
        <v>3</v>
      </c>
    </row>
    <row r="26" spans="1:22" ht="15.75" thickBot="1"/>
    <row r="27" spans="1:22" ht="15.75" thickBot="1">
      <c r="A27" s="41" t="s">
        <v>24</v>
      </c>
      <c r="B27" s="42"/>
      <c r="C27" s="43"/>
      <c r="Q27" s="1" t="s">
        <v>22</v>
      </c>
      <c r="R27" s="18">
        <f>COUNTIF(D2:D13,"budapest")</f>
        <v>9</v>
      </c>
    </row>
    <row r="28" spans="1:22" ht="15.75" thickBot="1"/>
    <row r="29" spans="1:22" ht="15.75" thickBot="1">
      <c r="A29" s="41" t="s">
        <v>32</v>
      </c>
      <c r="B29" s="42"/>
      <c r="C29" s="42"/>
      <c r="D29" s="43"/>
      <c r="E29" s="16">
        <f>R10/R23</f>
        <v>0.66666666666666663</v>
      </c>
      <c r="Q29" s="1" t="s">
        <v>62</v>
      </c>
      <c r="R29" s="18">
        <f>COUNTIF(L2:L13,"magas")</f>
        <v>6</v>
      </c>
    </row>
    <row r="30" spans="1:22" ht="15.75" thickBot="1">
      <c r="L30" s="45" t="s">
        <v>64</v>
      </c>
      <c r="M30" s="47"/>
      <c r="N30" s="20"/>
    </row>
    <row r="31" spans="1:22" ht="15.75" thickBot="1">
      <c r="A31" s="11" t="s">
        <v>52</v>
      </c>
      <c r="B31" s="16">
        <f>R25/R23</f>
        <v>0.25</v>
      </c>
      <c r="L31" s="23">
        <v>0</v>
      </c>
      <c r="M31" s="23" t="s">
        <v>57</v>
      </c>
      <c r="N31" s="22"/>
      <c r="Q31" s="1" t="s">
        <v>63</v>
      </c>
      <c r="R31" s="18">
        <f>COUNTIF(L2:L13," ")</f>
        <v>6</v>
      </c>
    </row>
    <row r="32" spans="1:22" ht="15.75" thickBot="1">
      <c r="L32" s="5">
        <v>50000</v>
      </c>
      <c r="M32" s="5" t="s">
        <v>58</v>
      </c>
      <c r="N32" s="22"/>
    </row>
    <row r="33" spans="1:14" ht="15.75" thickBot="1">
      <c r="A33" s="44" t="s">
        <v>30</v>
      </c>
      <c r="B33" s="44"/>
      <c r="C33" s="17">
        <f>SUMIF(B2:B13,"lány",F2:F13)</f>
        <v>520000</v>
      </c>
      <c r="L33" s="5">
        <v>100000</v>
      </c>
      <c r="M33" s="5" t="s">
        <v>65</v>
      </c>
      <c r="N33" s="22"/>
    </row>
    <row r="34" spans="1:14">
      <c r="B34"/>
      <c r="L34" s="5">
        <v>150000</v>
      </c>
      <c r="M34" s="5" t="s">
        <v>59</v>
      </c>
      <c r="N34" s="22"/>
    </row>
    <row r="35" spans="1:14">
      <c r="A35" s="44" t="s">
        <v>31</v>
      </c>
      <c r="B35" s="44"/>
      <c r="C35" s="25">
        <f ca="1">SUMIF(B2:B13,"fiú",G2:G13)</f>
        <v>70.855555555555554</v>
      </c>
      <c r="L35" s="5">
        <v>200000</v>
      </c>
      <c r="M35" s="5" t="s">
        <v>60</v>
      </c>
      <c r="N35" s="22"/>
    </row>
    <row r="36" spans="1:14" ht="15.75" thickBot="1"/>
    <row r="37" spans="1:14" ht="15.75" thickBot="1">
      <c r="A37" s="5" t="s">
        <v>54</v>
      </c>
      <c r="B37" s="19">
        <f>SUMIF(B2:B13,"fiú",E2:E13)</f>
        <v>732</v>
      </c>
    </row>
    <row r="38" spans="1:14" ht="15.75" thickBot="1"/>
    <row r="39" spans="1:14" ht="15.75" thickBot="1">
      <c r="A39" s="41" t="s">
        <v>29</v>
      </c>
      <c r="B39" s="42"/>
      <c r="C39" s="42"/>
      <c r="D39" s="43"/>
      <c r="E39" s="16">
        <f>B37/E16</f>
        <v>0.35689907362262313</v>
      </c>
    </row>
  </sheetData>
  <mergeCells count="15">
    <mergeCell ref="Q14:R14"/>
    <mergeCell ref="A16:C16"/>
    <mergeCell ref="Q16:R16"/>
    <mergeCell ref="A33:B33"/>
    <mergeCell ref="A35:B35"/>
    <mergeCell ref="Q18:U18"/>
    <mergeCell ref="L30:M30"/>
    <mergeCell ref="Q20:U20"/>
    <mergeCell ref="A39:D39"/>
    <mergeCell ref="A27:C27"/>
    <mergeCell ref="A23:H23"/>
    <mergeCell ref="A25:F25"/>
    <mergeCell ref="A18:C18"/>
    <mergeCell ref="A20:C20"/>
    <mergeCell ref="A29:D2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8"/>
  <sheetViews>
    <sheetView workbookViewId="0">
      <selection activeCell="J8" sqref="J8"/>
    </sheetView>
  </sheetViews>
  <sheetFormatPr defaultRowHeight="15"/>
  <cols>
    <col min="7" max="7" width="10.5703125" customWidth="1"/>
  </cols>
  <sheetData>
    <row r="1" spans="1:11" ht="15.75" thickBot="1">
      <c r="A1" s="48" t="s">
        <v>61</v>
      </c>
      <c r="B1" s="49"/>
      <c r="C1" s="49"/>
      <c r="D1" s="49"/>
      <c r="E1" s="49"/>
      <c r="F1" s="49"/>
      <c r="G1" s="49"/>
      <c r="H1" s="49"/>
      <c r="I1" s="49"/>
      <c r="J1" s="49"/>
      <c r="K1" s="50"/>
    </row>
    <row r="5" spans="1:11">
      <c r="A5" s="41" t="s">
        <v>28</v>
      </c>
      <c r="B5" s="42"/>
      <c r="C5" s="42"/>
      <c r="D5" s="42"/>
      <c r="E5" s="42"/>
      <c r="F5" s="42"/>
      <c r="G5" s="42"/>
      <c r="H5" s="42"/>
      <c r="I5" s="42"/>
      <c r="J5" s="42"/>
      <c r="K5" s="43"/>
    </row>
    <row r="8" spans="1:11">
      <c r="A8" s="41" t="s">
        <v>26</v>
      </c>
      <c r="B8" s="42"/>
      <c r="C8" s="42"/>
      <c r="D8" s="42"/>
      <c r="E8" s="42"/>
      <c r="F8" s="43"/>
    </row>
  </sheetData>
  <mergeCells count="3">
    <mergeCell ref="A8:F8"/>
    <mergeCell ref="A5:K5"/>
    <mergeCell ref="A1:K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2</vt:i4>
      </vt:variant>
      <vt:variant>
        <vt:lpstr>Diagramok</vt:lpstr>
      </vt:variant>
      <vt:variant>
        <vt:i4>3</vt:i4>
      </vt:variant>
    </vt:vector>
  </HeadingPairs>
  <TitlesOfParts>
    <vt:vector size="5" baseType="lpstr">
      <vt:lpstr>adatok</vt:lpstr>
      <vt:lpstr>diagram</vt:lpstr>
      <vt:lpstr>nők fizetése</vt:lpstr>
      <vt:lpstr>férfiak fizetése</vt:lpstr>
      <vt:lpstr>nők magassága</vt:lpstr>
    </vt:vector>
  </TitlesOfParts>
  <Company>Szki.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kapinb</dc:creator>
  <cp:lastModifiedBy>kapinb</cp:lastModifiedBy>
  <dcterms:created xsi:type="dcterms:W3CDTF">2012-02-09T14:04:16Z</dcterms:created>
  <dcterms:modified xsi:type="dcterms:W3CDTF">2012-02-20T16:26:48Z</dcterms:modified>
</cp:coreProperties>
</file>